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 sheet" sheetId="1" state="visible" r:id="rId3"/>
    <sheet name="Container planner" sheetId="2" state="visible" r:id="rId4"/>
    <sheet name="Terms" sheetId="3" state="visible" r:id="rId5"/>
  </sheets>
  <definedNames>
    <definedName function="false" hidden="false" localSheetId="0" name="_xlnm.Print_Titles" vbProcedure="false">'Spec sheet'!$5:$5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<sst xmlns="http://schemas.openxmlformats.org/spreadsheetml/2006/main" count="208" uniqueCount="127">
  <si>
    <t xml:space="preserve">Ecodyne Tableware — Product Spec Sheet</t>
  </si>
  <si>
    <t xml:space="preserve">Areca palm leaf plates, bowls and platters · Trade range · Version 1.0, October 2026 · sales@ecodynetableware.com · ecodynetableware.com</t>
  </si>
  <si>
    <t xml:space="preserve">40ft HC usable volume (CBM)</t>
  </si>
  <si>
    <t xml:space="preserve">Loading basis used for the container columns (owner figure 67–68 CBM). Blue cells are inputs you can change.</t>
  </si>
  <si>
    <t xml:space="preserve">Code</t>
  </si>
  <si>
    <t xml:space="preserve">Product</t>
  </si>
  <si>
    <t xml:space="preserve">Line</t>
  </si>
  <si>
    <t xml:space="preserve">Rim</t>
  </si>
  <si>
    <t xml:space="preserve">Length / Ø (cm)</t>
  </si>
  <si>
    <t xml:space="preserve">Width (cm)</t>
  </si>
  <si>
    <t xml:space="preserve">Depth (cm)</t>
  </si>
  <si>
    <t xml:space="preserve">Inner pack (pcs)</t>
  </si>
  <si>
    <t xml:space="preserve">Packs per carton</t>
  </si>
  <si>
    <t xml:space="preserve">Pieces per carton</t>
  </si>
  <si>
    <t xml:space="preserve">Carton L (cm)</t>
  </si>
  <si>
    <t xml:space="preserve">Carton W (cm)</t>
  </si>
  <si>
    <t xml:space="preserve">Carton H (cm)</t>
  </si>
  <si>
    <t xml:space="preserve">Carton CBM</t>
  </si>
  <si>
    <t xml:space="preserve">Carton gross weight (kg)</t>
  </si>
  <si>
    <t xml:space="preserve">Cartons per 40ft HC*</t>
  </si>
  <si>
    <t xml:space="preserve">Pieces per 40ft HC*</t>
  </si>
  <si>
    <t xml:space="preserve">Plates</t>
  </si>
  <si>
    <t xml:space="preserve">PL-RD-CL-070</t>
  </si>
  <si>
    <t xml:space="preserve">7" Round Classic Plate</t>
  </si>
  <si>
    <t xml:space="preserve">Classic</t>
  </si>
  <si>
    <t xml:space="preserve">3 mm — dry food</t>
  </si>
  <si>
    <t xml:space="preserve">—</t>
  </si>
  <si>
    <t xml:space="preserve">PL-RD-CL-080</t>
  </si>
  <si>
    <t xml:space="preserve">8" Round Classic Plate</t>
  </si>
  <si>
    <t xml:space="preserve">PL-RD-CL-090</t>
  </si>
  <si>
    <t xml:space="preserve">9" Round Classic Plate</t>
  </si>
  <si>
    <t xml:space="preserve">PL-SQ-CL-060</t>
  </si>
  <si>
    <t xml:space="preserve">6" Square Classic Plate</t>
  </si>
  <si>
    <t xml:space="preserve">PL-SQ-CL-070</t>
  </si>
  <si>
    <t xml:space="preserve">7" Square Classic Plate</t>
  </si>
  <si>
    <t xml:space="preserve">PL-SQ-CL-080</t>
  </si>
  <si>
    <t xml:space="preserve">8" Square Classic Plate</t>
  </si>
  <si>
    <t xml:space="preserve">PL-SQ-CL-090</t>
  </si>
  <si>
    <t xml:space="preserve">9" Square Classic Plate (rimless, shallow)</t>
  </si>
  <si>
    <t xml:space="preserve">PL-SQ-CL-100</t>
  </si>
  <si>
    <t xml:space="preserve">10" Square Classic Plate</t>
  </si>
  <si>
    <t xml:space="preserve">PL-RC-ST-0604</t>
  </si>
  <si>
    <t xml:space="preserve">6"×4" Rectangle Standard Plate</t>
  </si>
  <si>
    <t xml:space="preserve">Standard</t>
  </si>
  <si>
    <t xml:space="preserve">5 mm — wet food</t>
  </si>
  <si>
    <t xml:space="preserve">PL-RC-ST-0906</t>
  </si>
  <si>
    <t xml:space="preserve">9"×6" Rectangle Standard Plate</t>
  </si>
  <si>
    <t xml:space="preserve">PL-RD-ST-060</t>
  </si>
  <si>
    <t xml:space="preserve">6" Round Standard Plate</t>
  </si>
  <si>
    <t xml:space="preserve">PL-RD-ST-100</t>
  </si>
  <si>
    <t xml:space="preserve">10" Round Standard Plate</t>
  </si>
  <si>
    <t xml:space="preserve">PL-RD-ST-120</t>
  </si>
  <si>
    <t xml:space="preserve">12" Round Standard Plate</t>
  </si>
  <si>
    <t xml:space="preserve">Bowls</t>
  </si>
  <si>
    <t xml:space="preserve">BW-RD-CL-035</t>
  </si>
  <si>
    <t xml:space="preserve">3.5" Round Classic Dipping Bowl</t>
  </si>
  <si>
    <t xml:space="preserve">loose</t>
  </si>
  <si>
    <t xml:space="preserve">BW-PY-ST-070</t>
  </si>
  <si>
    <t xml:space="preserve">7" Square Standard Pyramid Bowl</t>
  </si>
  <si>
    <t xml:space="preserve">BW-RD-ST-045</t>
  </si>
  <si>
    <t xml:space="preserve">4.5" Round Standard Bowl</t>
  </si>
  <si>
    <t xml:space="preserve">BW-RD-ST-070</t>
  </si>
  <si>
    <t xml:space="preserve">7" Round Standard Bowl</t>
  </si>
  <si>
    <t xml:space="preserve">BW-SQ-ST-030</t>
  </si>
  <si>
    <t xml:space="preserve">3"×3" Square Standard Bowl</t>
  </si>
  <si>
    <t xml:space="preserve">BW-SQ-ST-040</t>
  </si>
  <si>
    <t xml:space="preserve">4"×4" Square Standard Bowl</t>
  </si>
  <si>
    <t xml:space="preserve">BW-SQ-ST-050</t>
  </si>
  <si>
    <t xml:space="preserve">5" Square Standard Deep Bowl</t>
  </si>
  <si>
    <t xml:space="preserve">Platters &amp; trays</t>
  </si>
  <si>
    <t xml:space="preserve">PT-OV-ST-3019</t>
  </si>
  <si>
    <t xml:space="preserve">Oval Platter Small 30×19 cm</t>
  </si>
  <si>
    <t xml:space="preserve">PT-OV-ST-3625</t>
  </si>
  <si>
    <t xml:space="preserve">Oval Platter Medium 36×25 cm</t>
  </si>
  <si>
    <t xml:space="preserve">PT-OV-ST-4226</t>
  </si>
  <si>
    <t xml:space="preserve">Oval Platter Large 42×26 cm</t>
  </si>
  <si>
    <t xml:space="preserve">* Single-product load, volume basis (usable CBM ÷ carton CBM). A normal mixed load of plates, bowls and platters is 300,000–350,000 pieces per 40ft HC; a 20ft holds about 120,000–150,000 pieces.</t>
  </si>
  <si>
    <t xml:space="preserve">Dimensions are nominal. Palm leaf is a natural material, so each piece varies slightly; leaf thickness is natural and is not a specification. Grades are set on appearance (colour, surface) only.</t>
  </si>
  <si>
    <t xml:space="preserve">Classic line: 3 mm rim, for dry food. Standard line: 5 mm rim, for wet food.</t>
  </si>
  <si>
    <t xml:space="preserve">Standard packing: shrink-wrapped inner packs of 25 pieces (platters: 10), 100 pieces per carton (dipping bowl: 150 loose). Inner packs of 10 and cartons of 200 are available on request; they change the carton size slightly. Carton limit 18 kg.</t>
  </si>
  <si>
    <t xml:space="preserve">Carton sizes and weights are from Ecodyne packing lists. Final figures for your order are confirmed on the proforma invoice and packing list.</t>
  </si>
  <si>
    <t xml:space="preserve">HS heading 4602.19 (India ITC-HS 46021919 / 46021990). More products and packing options are available on request.</t>
  </si>
  <si>
    <t xml:space="preserve">Container planner — 40ft HC</t>
  </si>
  <si>
    <t xml:space="preserve">Type cartons in the yellow column. Totals, fill and the minimum check calculate themselves. Minimum order: one 40ft HC with at least 200 cartons of each product category inside.</t>
  </si>
  <si>
    <t xml:space="preserve">Category</t>
  </si>
  <si>
    <t xml:space="preserve">Cartons (enter)</t>
  </si>
  <si>
    <t xml:space="preserve">Pieces</t>
  </si>
  <si>
    <t xml:space="preserve">CBM</t>
  </si>
  <si>
    <t xml:space="preserve">Gross weight (kg)</t>
  </si>
  <si>
    <t xml:space="preserve">Platters</t>
  </si>
  <si>
    <t xml:space="preserve">Total</t>
  </si>
  <si>
    <t xml:space="preserve">Container usable volume (CBM)</t>
  </si>
  <si>
    <t xml:space="preserve">Volume used</t>
  </si>
  <si>
    <t xml:space="preserve">CBM still free</t>
  </si>
  <si>
    <t xml:space="preserve">Payload ceiling (kg)</t>
  </si>
  <si>
    <t xml:space="preserve">Weight used</t>
  </si>
  <si>
    <t xml:space="preserve">Plates cartons</t>
  </si>
  <si>
    <t xml:space="preserve">Bowls cartons</t>
  </si>
  <si>
    <t xml:space="preserve">Platters cartons</t>
  </si>
  <si>
    <t xml:space="preserve">Status</t>
  </si>
  <si>
    <t xml:space="preserve">Weight uses carton gross weight. Loading is floor-loaded, no pallets. Your quote confirms the final load plan.</t>
  </si>
  <si>
    <t xml:space="preserve">Commercial terms</t>
  </si>
  <si>
    <t xml:space="preserve">Minimum order</t>
  </si>
  <si>
    <t xml:space="preserve">One 40ft HC container, with at least 200 cartons of each product category inside. A first order for Ecodyne-branded product can be a 20ft; white label needs a full 40ft HC.</t>
  </si>
  <si>
    <t xml:space="preserve">Container capacity</t>
  </si>
  <si>
    <t xml:space="preserve">40ft HC: 67–68 CBM usable, about 300,000–350,000 pieces in a normal mix. 20ft: about 120,000–150,000 pieces.</t>
  </si>
  <si>
    <t xml:space="preserve">Incoterm</t>
  </si>
  <si>
    <t xml:space="preserve">FOB New Mangalore Port, India. FOB Mumbai available at extra haulage.</t>
  </si>
  <si>
    <t xml:space="preserve">Pricing</t>
  </si>
  <si>
    <t xml:space="preserve">For long-term contracts, prices are protected for up to 24 months; one-off orders are quoted with 30-day validity.</t>
  </si>
  <si>
    <t xml:space="preserve">Payment</t>
  </si>
  <si>
    <t xml:space="preserve">Payment is by TT (telegraphic transfer): 70% deposit with the confirmed purchase order and 30% against shipping documents. A letter of credit at sight is accepted for orders above USD 50,000.</t>
  </si>
  <si>
    <t xml:space="preserve">Samples</t>
  </si>
  <si>
    <t xml:space="preserve">Free. The buyer pays the courier. Sent within 5 working days.</t>
  </si>
  <si>
    <t xml:space="preserve">Private label</t>
  </si>
  <si>
    <t xml:space="preserve">Same production lots as Ecodyne-branded product. Minimum one 40ft HC with at least 200 cartons per product category.</t>
  </si>
  <si>
    <t xml:space="preserve">Compliance</t>
  </si>
  <si>
    <t xml:space="preserve">Tested to LFGB standards and confirmed compliant (TÜV Rheinland). EU Regulation 1935/2004. ISO 9001 and ISO 14001 (TÜV India) held since 2012. Certificates and test reports are available on request.</t>
  </si>
  <si>
    <t xml:space="preserve">Company</t>
  </si>
  <si>
    <t xml:space="preserve">Ecodyne Tableware, a brand of Conservia Partners. Founded in 2009 and exporting since 2010, to 19 countries. Head office Manjeshwara (Kasaragod, Kerala); manufacturing hub Bhadravathi, Karnataka.</t>
  </si>
  <si>
    <t xml:space="preserve">Contact</t>
  </si>
  <si>
    <t xml:space="preserve">sales@ecodynetableware.com · ecodynetableware.com/get-a-quote/ · Replies within 4 hours in Indian business hours.</t>
  </si>
  <si>
    <t xml:space="preserve">Indicative price bands</t>
  </si>
  <si>
    <t xml:space="preserve">Low (US$ per piece)</t>
  </si>
  <si>
    <t xml:space="preserve">High (US$ per piece)</t>
  </si>
  <si>
    <t xml:space="preserve">Basis</t>
  </si>
  <si>
    <t xml:space="preserve">Premium grade, FOB New Mangalore. Indicative only; your quote sets the price.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</si>
</sst>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"/>
    <numFmt numFmtId="166" formatCode="#,##0"/>
    <numFmt numFmtId="167" formatCode="0.0000"/>
    <numFmt numFmtId="168" formatCode="0.00"/>
    <numFmt numFmtId="169" formatCode="0.0%"/>
    <numFmt numFmtId="170" formatCode="\$0.0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F5D46"/>
      <name val="Arial"/>
      <family val="0"/>
      <charset val="1"/>
    </font>
    <font>
      <sz val="10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2F5D46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7CC"/>
        <bgColor rgb="FFF3EBDD"/>
      </patternFill>
    </fill>
    <fill>
      <patternFill patternType="solid">
        <fgColor rgb="FF2F5D46"/>
        <bgColor rgb="FF555555"/>
      </patternFill>
    </fill>
    <fill>
      <patternFill patternType="solid">
        <fgColor rgb="FFF3EBDD"/>
        <bgColor rgb="FFFFF7CC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3EB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F5D4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40"/>
    <col collapsed="false" customWidth="true" hidden="false" outlineLevel="0" max="3" min="3" style="0" width="10"/>
    <col collapsed="false" customWidth="true" hidden="false" outlineLevel="0" max="4" min="4" style="0" width="16"/>
    <col collapsed="false" customWidth="true" hidden="false" outlineLevel="0" max="5" min="5" style="0" width="9"/>
    <col collapsed="false" customWidth="true" hidden="false" outlineLevel="0" max="7" min="6" style="0" width="8"/>
    <col collapsed="false" customWidth="true" hidden="false" outlineLevel="0" max="10" min="8" style="0" width="9"/>
    <col collapsed="false" customWidth="true" hidden="false" outlineLevel="0" max="13" min="11" style="0" width="8"/>
    <col collapsed="false" customWidth="true" hidden="false" outlineLevel="0" max="14" min="14" style="0" width="9"/>
    <col collapsed="false" customWidth="true" hidden="false" outlineLevel="0" max="15" min="15" style="0" width="10"/>
    <col collapsed="false" customWidth="true" hidden="false" outlineLevel="0" max="16" min="16" style="0" width="11"/>
    <col collapsed="false" customWidth="true" hidden="false" outlineLevel="0" max="17" min="17" style="0" width="1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D3" s="4" t="n">
        <v>67</v>
      </c>
      <c r="E3" s="2" t="s">
        <v>3</v>
      </c>
    </row>
    <row r="5" customFormat="false" ht="42" hidden="false" customHeight="true" outlineLevel="0" collapsed="false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5" t="s">
        <v>17</v>
      </c>
      <c r="O5" s="5" t="s">
        <v>18</v>
      </c>
      <c r="P5" s="5" t="s">
        <v>19</v>
      </c>
      <c r="Q5" s="5" t="s">
        <v>20</v>
      </c>
    </row>
    <row r="6" customFormat="false" ht="15" hidden="false" customHeight="false" outlineLevel="0" collapsed="false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customFormat="false" ht="15" hidden="false" customHeight="false" outlineLevel="0" collapsed="false">
      <c r="A7" s="8" t="s">
        <v>22</v>
      </c>
      <c r="B7" s="8" t="s">
        <v>23</v>
      </c>
      <c r="C7" s="8" t="s">
        <v>24</v>
      </c>
      <c r="D7" s="8" t="s">
        <v>25</v>
      </c>
      <c r="E7" s="9" t="n">
        <v>18</v>
      </c>
      <c r="F7" s="9" t="s">
        <v>26</v>
      </c>
      <c r="G7" s="9" t="n">
        <v>2.5</v>
      </c>
      <c r="H7" s="10" t="n">
        <v>25</v>
      </c>
      <c r="I7" s="10" t="n">
        <v>4</v>
      </c>
      <c r="J7" s="11" t="n">
        <f aca="false">H7*I7</f>
        <v>100</v>
      </c>
      <c r="K7" s="10" t="n">
        <v>45</v>
      </c>
      <c r="L7" s="10" t="n">
        <v>19</v>
      </c>
      <c r="M7" s="10" t="n">
        <v>19</v>
      </c>
      <c r="N7" s="12" t="n">
        <f aca="false">ROUND(K7*L7*M7/1000000,4)</f>
        <v>0.0162</v>
      </c>
      <c r="O7" s="13" t="n">
        <v>2.25</v>
      </c>
      <c r="P7" s="11" t="n">
        <f aca="false">ROUNDDOWN('Spec sheet'!$D$3/N7,0)</f>
        <v>4135</v>
      </c>
      <c r="Q7" s="11" t="n">
        <f aca="false">P7*J7</f>
        <v>413500</v>
      </c>
    </row>
    <row r="8" customFormat="false" ht="15" hidden="false" customHeight="false" outlineLevel="0" collapsed="false">
      <c r="A8" s="8" t="s">
        <v>27</v>
      </c>
      <c r="B8" s="8" t="s">
        <v>28</v>
      </c>
      <c r="C8" s="8" t="s">
        <v>24</v>
      </c>
      <c r="D8" s="8" t="s">
        <v>25</v>
      </c>
      <c r="E8" s="9" t="n">
        <v>20</v>
      </c>
      <c r="F8" s="9" t="s">
        <v>26</v>
      </c>
      <c r="G8" s="9" t="n">
        <v>2.5</v>
      </c>
      <c r="H8" s="10" t="n">
        <v>25</v>
      </c>
      <c r="I8" s="10" t="n">
        <v>4</v>
      </c>
      <c r="J8" s="11" t="n">
        <f aca="false">H8*I8</f>
        <v>100</v>
      </c>
      <c r="K8" s="10" t="n">
        <v>50</v>
      </c>
      <c r="L8" s="10" t="n">
        <v>21</v>
      </c>
      <c r="M8" s="10" t="n">
        <v>21</v>
      </c>
      <c r="N8" s="12" t="n">
        <f aca="false">ROUND(K8*L8*M8/1000000,4)</f>
        <v>0.0221</v>
      </c>
      <c r="O8" s="13" t="n">
        <v>4.75</v>
      </c>
      <c r="P8" s="11" t="n">
        <f aca="false">ROUNDDOWN('Spec sheet'!$D$3/N8,0)</f>
        <v>3031</v>
      </c>
      <c r="Q8" s="11" t="n">
        <f aca="false">P8*J8</f>
        <v>303100</v>
      </c>
    </row>
    <row r="9" customFormat="false" ht="15" hidden="false" customHeight="false" outlineLevel="0" collapsed="false">
      <c r="A9" s="8" t="s">
        <v>29</v>
      </c>
      <c r="B9" s="8" t="s">
        <v>30</v>
      </c>
      <c r="C9" s="8" t="s">
        <v>24</v>
      </c>
      <c r="D9" s="8" t="s">
        <v>25</v>
      </c>
      <c r="E9" s="9" t="n">
        <v>24</v>
      </c>
      <c r="F9" s="9" t="s">
        <v>26</v>
      </c>
      <c r="G9" s="9" t="n">
        <v>2.5</v>
      </c>
      <c r="H9" s="10" t="n">
        <v>25</v>
      </c>
      <c r="I9" s="10" t="n">
        <v>4</v>
      </c>
      <c r="J9" s="11" t="n">
        <f aca="false">H9*I9</f>
        <v>100</v>
      </c>
      <c r="K9" s="10" t="n">
        <v>48</v>
      </c>
      <c r="L9" s="10" t="n">
        <v>26</v>
      </c>
      <c r="M9" s="10" t="n">
        <v>26</v>
      </c>
      <c r="N9" s="12" t="n">
        <f aca="false">ROUND(K9*L9*M9/1000000,4)</f>
        <v>0.0324</v>
      </c>
      <c r="O9" s="13" t="n">
        <v>6.45</v>
      </c>
      <c r="P9" s="11" t="n">
        <f aca="false">ROUNDDOWN('Spec sheet'!$D$3/N9,0)</f>
        <v>2067</v>
      </c>
      <c r="Q9" s="11" t="n">
        <f aca="false">P9*J9</f>
        <v>206700</v>
      </c>
    </row>
    <row r="10" customFormat="false" ht="15" hidden="false" customHeight="false" outlineLevel="0" collapsed="false">
      <c r="A10" s="8" t="s">
        <v>31</v>
      </c>
      <c r="B10" s="8" t="s">
        <v>32</v>
      </c>
      <c r="C10" s="8" t="s">
        <v>24</v>
      </c>
      <c r="D10" s="8" t="s">
        <v>25</v>
      </c>
      <c r="E10" s="9" t="n">
        <v>16</v>
      </c>
      <c r="F10" s="9" t="n">
        <v>16</v>
      </c>
      <c r="G10" s="9" t="n">
        <v>2</v>
      </c>
      <c r="H10" s="10" t="n">
        <v>25</v>
      </c>
      <c r="I10" s="10" t="n">
        <v>4</v>
      </c>
      <c r="J10" s="11" t="n">
        <f aca="false">H10*I10</f>
        <v>100</v>
      </c>
      <c r="K10" s="10" t="n">
        <v>42</v>
      </c>
      <c r="L10" s="10" t="n">
        <v>17</v>
      </c>
      <c r="M10" s="10" t="n">
        <v>17</v>
      </c>
      <c r="N10" s="12" t="n">
        <f aca="false">ROUND(K10*L10*M10/1000000,4)</f>
        <v>0.0121</v>
      </c>
      <c r="O10" s="13" t="n">
        <v>3.3</v>
      </c>
      <c r="P10" s="11" t="n">
        <f aca="false">ROUNDDOWN('Spec sheet'!$D$3/N10,0)</f>
        <v>5537</v>
      </c>
      <c r="Q10" s="11" t="n">
        <f aca="false">P10*J10</f>
        <v>553700</v>
      </c>
    </row>
    <row r="11" customFormat="false" ht="15" hidden="false" customHeight="false" outlineLevel="0" collapsed="false">
      <c r="A11" s="8" t="s">
        <v>33</v>
      </c>
      <c r="B11" s="8" t="s">
        <v>34</v>
      </c>
      <c r="C11" s="8" t="s">
        <v>24</v>
      </c>
      <c r="D11" s="8" t="s">
        <v>25</v>
      </c>
      <c r="E11" s="9" t="n">
        <v>18</v>
      </c>
      <c r="F11" s="9" t="n">
        <v>18</v>
      </c>
      <c r="G11" s="9" t="n">
        <v>2</v>
      </c>
      <c r="H11" s="10" t="n">
        <v>25</v>
      </c>
      <c r="I11" s="10" t="n">
        <v>4</v>
      </c>
      <c r="J11" s="11" t="n">
        <f aca="false">H11*I11</f>
        <v>100</v>
      </c>
      <c r="K11" s="10" t="n">
        <v>42</v>
      </c>
      <c r="L11" s="10" t="n">
        <v>19</v>
      </c>
      <c r="M11" s="10" t="n">
        <v>19</v>
      </c>
      <c r="N11" s="12" t="n">
        <f aca="false">ROUND(K11*L11*M11/1000000,4)</f>
        <v>0.0152</v>
      </c>
      <c r="O11" s="13" t="n">
        <v>3.5</v>
      </c>
      <c r="P11" s="11" t="n">
        <f aca="false">ROUNDDOWN('Spec sheet'!$D$3/N11,0)</f>
        <v>4407</v>
      </c>
      <c r="Q11" s="11" t="n">
        <f aca="false">P11*J11</f>
        <v>440700</v>
      </c>
    </row>
    <row r="12" customFormat="false" ht="15" hidden="false" customHeight="false" outlineLevel="0" collapsed="false">
      <c r="A12" s="8" t="s">
        <v>35</v>
      </c>
      <c r="B12" s="8" t="s">
        <v>36</v>
      </c>
      <c r="C12" s="8" t="s">
        <v>24</v>
      </c>
      <c r="D12" s="8" t="s">
        <v>25</v>
      </c>
      <c r="E12" s="9" t="n">
        <v>20</v>
      </c>
      <c r="F12" s="9" t="n">
        <v>20</v>
      </c>
      <c r="G12" s="9" t="n">
        <v>2</v>
      </c>
      <c r="H12" s="10" t="n">
        <v>25</v>
      </c>
      <c r="I12" s="10" t="n">
        <v>4</v>
      </c>
      <c r="J12" s="11" t="n">
        <f aca="false">H12*I12</f>
        <v>100</v>
      </c>
      <c r="K12" s="10" t="n">
        <v>42</v>
      </c>
      <c r="L12" s="10" t="n">
        <v>21</v>
      </c>
      <c r="M12" s="10" t="n">
        <v>21</v>
      </c>
      <c r="N12" s="12" t="n">
        <f aca="false">ROUND(K12*L12*M12/1000000,4)</f>
        <v>0.0185</v>
      </c>
      <c r="O12" s="13" t="n">
        <v>4.8</v>
      </c>
      <c r="P12" s="11" t="n">
        <f aca="false">ROUNDDOWN('Spec sheet'!$D$3/N12,0)</f>
        <v>3621</v>
      </c>
      <c r="Q12" s="11" t="n">
        <f aca="false">P12*J12</f>
        <v>362100</v>
      </c>
    </row>
    <row r="13" customFormat="false" ht="15" hidden="false" customHeight="false" outlineLevel="0" collapsed="false">
      <c r="A13" s="8" t="s">
        <v>37</v>
      </c>
      <c r="B13" s="8" t="s">
        <v>38</v>
      </c>
      <c r="C13" s="8" t="s">
        <v>24</v>
      </c>
      <c r="D13" s="8" t="s">
        <v>25</v>
      </c>
      <c r="E13" s="9" t="n">
        <v>24</v>
      </c>
      <c r="F13" s="9" t="n">
        <v>24</v>
      </c>
      <c r="G13" s="9" t="n">
        <v>2.2</v>
      </c>
      <c r="H13" s="10" t="n">
        <v>25</v>
      </c>
      <c r="I13" s="10" t="n">
        <v>4</v>
      </c>
      <c r="J13" s="11" t="n">
        <f aca="false">H13*I13</f>
        <v>100</v>
      </c>
      <c r="K13" s="10" t="n">
        <v>42</v>
      </c>
      <c r="L13" s="10" t="n">
        <v>26</v>
      </c>
      <c r="M13" s="10" t="n">
        <v>26</v>
      </c>
      <c r="N13" s="12" t="n">
        <f aca="false">ROUND(K13*L13*M13/1000000,4)</f>
        <v>0.0284</v>
      </c>
      <c r="O13" s="13" t="n">
        <v>6</v>
      </c>
      <c r="P13" s="11" t="n">
        <f aca="false">ROUNDDOWN('Spec sheet'!$D$3/N13,0)</f>
        <v>2359</v>
      </c>
      <c r="Q13" s="11" t="n">
        <f aca="false">P13*J13</f>
        <v>235900</v>
      </c>
    </row>
    <row r="14" customFormat="false" ht="15" hidden="false" customHeight="false" outlineLevel="0" collapsed="false">
      <c r="A14" s="8" t="s">
        <v>39</v>
      </c>
      <c r="B14" s="8" t="s">
        <v>40</v>
      </c>
      <c r="C14" s="8" t="s">
        <v>24</v>
      </c>
      <c r="D14" s="8" t="s">
        <v>25</v>
      </c>
      <c r="E14" s="9" t="n">
        <v>25</v>
      </c>
      <c r="F14" s="9" t="n">
        <v>25</v>
      </c>
      <c r="G14" s="9" t="n">
        <v>2</v>
      </c>
      <c r="H14" s="10" t="n">
        <v>25</v>
      </c>
      <c r="I14" s="10" t="n">
        <v>4</v>
      </c>
      <c r="J14" s="11" t="n">
        <f aca="false">H14*I14</f>
        <v>100</v>
      </c>
      <c r="K14" s="10" t="n">
        <v>47</v>
      </c>
      <c r="L14" s="10" t="n">
        <v>26</v>
      </c>
      <c r="M14" s="10" t="n">
        <v>26</v>
      </c>
      <c r="N14" s="12" t="n">
        <f aca="false">ROUND(K14*L14*M14/1000000,4)</f>
        <v>0.0318</v>
      </c>
      <c r="O14" s="13" t="n">
        <v>7</v>
      </c>
      <c r="P14" s="11" t="n">
        <f aca="false">ROUNDDOWN('Spec sheet'!$D$3/N14,0)</f>
        <v>2106</v>
      </c>
      <c r="Q14" s="11" t="n">
        <f aca="false">P14*J14</f>
        <v>210600</v>
      </c>
    </row>
    <row r="15" customFormat="false" ht="15" hidden="false" customHeight="false" outlineLevel="0" collapsed="false">
      <c r="A15" s="8" t="s">
        <v>41</v>
      </c>
      <c r="B15" s="8" t="s">
        <v>42</v>
      </c>
      <c r="C15" s="8" t="s">
        <v>43</v>
      </c>
      <c r="D15" s="8" t="s">
        <v>44</v>
      </c>
      <c r="E15" s="9" t="n">
        <v>15</v>
      </c>
      <c r="F15" s="9" t="n">
        <v>11</v>
      </c>
      <c r="G15" s="9" t="n">
        <v>2.5</v>
      </c>
      <c r="H15" s="10" t="n">
        <v>25</v>
      </c>
      <c r="I15" s="10" t="n">
        <v>4</v>
      </c>
      <c r="J15" s="11" t="n">
        <f aca="false">H15*I15</f>
        <v>100</v>
      </c>
      <c r="K15" s="10" t="n">
        <v>42</v>
      </c>
      <c r="L15" s="10" t="n">
        <v>16</v>
      </c>
      <c r="M15" s="10" t="n">
        <v>12</v>
      </c>
      <c r="N15" s="12" t="n">
        <f aca="false">ROUND(K15*L15*M15/1000000,4)</f>
        <v>0.0081</v>
      </c>
      <c r="O15" s="13" t="n">
        <v>2.2</v>
      </c>
      <c r="P15" s="11" t="n">
        <f aca="false">ROUNDDOWN('Spec sheet'!$D$3/N15,0)</f>
        <v>8271</v>
      </c>
      <c r="Q15" s="11" t="n">
        <f aca="false">P15*J15</f>
        <v>827100</v>
      </c>
    </row>
    <row r="16" customFormat="false" ht="15" hidden="false" customHeight="false" outlineLevel="0" collapsed="false">
      <c r="A16" s="8" t="s">
        <v>45</v>
      </c>
      <c r="B16" s="8" t="s">
        <v>46</v>
      </c>
      <c r="C16" s="8" t="s">
        <v>43</v>
      </c>
      <c r="D16" s="8" t="s">
        <v>44</v>
      </c>
      <c r="E16" s="9" t="n">
        <v>24</v>
      </c>
      <c r="F16" s="9" t="n">
        <v>16</v>
      </c>
      <c r="G16" s="9" t="n">
        <v>2.5</v>
      </c>
      <c r="H16" s="10" t="n">
        <v>25</v>
      </c>
      <c r="I16" s="10" t="n">
        <v>4</v>
      </c>
      <c r="J16" s="11" t="n">
        <f aca="false">H16*I16</f>
        <v>100</v>
      </c>
      <c r="K16" s="10" t="n">
        <v>42</v>
      </c>
      <c r="L16" s="10" t="n">
        <v>25</v>
      </c>
      <c r="M16" s="10" t="n">
        <v>17</v>
      </c>
      <c r="N16" s="12" t="n">
        <f aca="false">ROUND(K16*L16*M16/1000000,4)</f>
        <v>0.0179</v>
      </c>
      <c r="O16" s="13" t="n">
        <v>4.4</v>
      </c>
      <c r="P16" s="11" t="n">
        <f aca="false">ROUNDDOWN('Spec sheet'!$D$3/N16,0)</f>
        <v>3743</v>
      </c>
      <c r="Q16" s="11" t="n">
        <f aca="false">P16*J16</f>
        <v>374300</v>
      </c>
    </row>
    <row r="17" customFormat="false" ht="15" hidden="false" customHeight="false" outlineLevel="0" collapsed="false">
      <c r="A17" s="8" t="s">
        <v>47</v>
      </c>
      <c r="B17" s="8" t="s">
        <v>48</v>
      </c>
      <c r="C17" s="8" t="s">
        <v>43</v>
      </c>
      <c r="D17" s="8" t="s">
        <v>44</v>
      </c>
      <c r="E17" s="9" t="n">
        <v>15</v>
      </c>
      <c r="F17" s="9" t="s">
        <v>26</v>
      </c>
      <c r="G17" s="9" t="n">
        <v>2.5</v>
      </c>
      <c r="H17" s="10" t="n">
        <v>25</v>
      </c>
      <c r="I17" s="10" t="n">
        <v>4</v>
      </c>
      <c r="J17" s="11" t="n">
        <f aca="false">H17*I17</f>
        <v>100</v>
      </c>
      <c r="K17" s="10" t="n">
        <v>50</v>
      </c>
      <c r="L17" s="10" t="n">
        <v>16</v>
      </c>
      <c r="M17" s="10" t="n">
        <v>16</v>
      </c>
      <c r="N17" s="12" t="n">
        <f aca="false">ROUND(K17*L17*M17/1000000,4)</f>
        <v>0.0128</v>
      </c>
      <c r="O17" s="13" t="n">
        <v>3.35</v>
      </c>
      <c r="P17" s="11" t="n">
        <f aca="false">ROUNDDOWN('Spec sheet'!$D$3/N17,0)</f>
        <v>5234</v>
      </c>
      <c r="Q17" s="11" t="n">
        <f aca="false">P17*J17</f>
        <v>523400</v>
      </c>
    </row>
    <row r="18" customFormat="false" ht="15" hidden="false" customHeight="false" outlineLevel="0" collapsed="false">
      <c r="A18" s="8" t="s">
        <v>49</v>
      </c>
      <c r="B18" s="8" t="s">
        <v>50</v>
      </c>
      <c r="C18" s="8" t="s">
        <v>43</v>
      </c>
      <c r="D18" s="8" t="s">
        <v>44</v>
      </c>
      <c r="E18" s="9" t="n">
        <v>25</v>
      </c>
      <c r="F18" s="9" t="s">
        <v>26</v>
      </c>
      <c r="G18" s="9" t="n">
        <v>2.5</v>
      </c>
      <c r="H18" s="10" t="n">
        <v>25</v>
      </c>
      <c r="I18" s="10" t="n">
        <v>4</v>
      </c>
      <c r="J18" s="11" t="n">
        <f aca="false">H18*I18</f>
        <v>100</v>
      </c>
      <c r="K18" s="10" t="n">
        <v>45</v>
      </c>
      <c r="L18" s="10" t="n">
        <v>26</v>
      </c>
      <c r="M18" s="10" t="n">
        <v>26</v>
      </c>
      <c r="N18" s="12" t="n">
        <f aca="false">ROUND(K18*L18*M18/1000000,4)</f>
        <v>0.0304</v>
      </c>
      <c r="O18" s="13" t="n">
        <v>6</v>
      </c>
      <c r="P18" s="11" t="n">
        <f aca="false">ROUNDDOWN('Spec sheet'!$D$3/N18,0)</f>
        <v>2203</v>
      </c>
      <c r="Q18" s="11" t="n">
        <f aca="false">P18*J18</f>
        <v>220300</v>
      </c>
    </row>
    <row r="19" customFormat="false" ht="15" hidden="false" customHeight="false" outlineLevel="0" collapsed="false">
      <c r="A19" s="8" t="s">
        <v>51</v>
      </c>
      <c r="B19" s="8" t="s">
        <v>52</v>
      </c>
      <c r="C19" s="8" t="s">
        <v>43</v>
      </c>
      <c r="D19" s="8" t="s">
        <v>44</v>
      </c>
      <c r="E19" s="9" t="n">
        <v>30</v>
      </c>
      <c r="F19" s="9" t="s">
        <v>26</v>
      </c>
      <c r="G19" s="9" t="n">
        <v>3</v>
      </c>
      <c r="H19" s="10" t="n">
        <v>25</v>
      </c>
      <c r="I19" s="10" t="n">
        <v>4</v>
      </c>
      <c r="J19" s="11" t="n">
        <f aca="false">H19*I19</f>
        <v>100</v>
      </c>
      <c r="K19" s="10" t="n">
        <v>47</v>
      </c>
      <c r="L19" s="10" t="n">
        <v>31</v>
      </c>
      <c r="M19" s="10" t="n">
        <v>31</v>
      </c>
      <c r="N19" s="12" t="n">
        <f aca="false">ROUND(K19*L19*M19/1000000,4)</f>
        <v>0.0452</v>
      </c>
      <c r="O19" s="13" t="n">
        <v>8</v>
      </c>
      <c r="P19" s="11" t="n">
        <f aca="false">ROUNDDOWN('Spec sheet'!$D$3/N19,0)</f>
        <v>1482</v>
      </c>
      <c r="Q19" s="11" t="n">
        <f aca="false">P19*J19</f>
        <v>148200</v>
      </c>
    </row>
    <row r="20" customFormat="false" ht="15" hidden="false" customHeight="false" outlineLevel="0" collapsed="false">
      <c r="A20" s="6" t="s">
        <v>53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customFormat="false" ht="15" hidden="false" customHeight="false" outlineLevel="0" collapsed="false">
      <c r="A21" s="8" t="s">
        <v>54</v>
      </c>
      <c r="B21" s="8" t="s">
        <v>55</v>
      </c>
      <c r="C21" s="8" t="s">
        <v>24</v>
      </c>
      <c r="D21" s="8" t="s">
        <v>25</v>
      </c>
      <c r="E21" s="9" t="n">
        <v>9</v>
      </c>
      <c r="F21" s="9" t="s">
        <v>26</v>
      </c>
      <c r="G21" s="9" t="n">
        <v>2.5</v>
      </c>
      <c r="H21" s="10" t="s">
        <v>56</v>
      </c>
      <c r="I21" s="10" t="s">
        <v>26</v>
      </c>
      <c r="J21" s="11" t="n">
        <v>150</v>
      </c>
      <c r="K21" s="10" t="n">
        <v>30</v>
      </c>
      <c r="L21" s="10" t="n">
        <v>23</v>
      </c>
      <c r="M21" s="10" t="n">
        <v>10</v>
      </c>
      <c r="N21" s="12" t="n">
        <f aca="false">ROUND(K21*L21*M21/1000000,4)</f>
        <v>0.0069</v>
      </c>
      <c r="O21" s="13" t="n">
        <v>1.7</v>
      </c>
      <c r="P21" s="11" t="n">
        <f aca="false">ROUNDDOWN('Spec sheet'!$D$3/N21,0)</f>
        <v>9710</v>
      </c>
      <c r="Q21" s="11" t="n">
        <f aca="false">P21*J21</f>
        <v>1456500</v>
      </c>
    </row>
    <row r="22" customFormat="false" ht="15" hidden="false" customHeight="false" outlineLevel="0" collapsed="false">
      <c r="A22" s="8" t="s">
        <v>57</v>
      </c>
      <c r="B22" s="8" t="s">
        <v>58</v>
      </c>
      <c r="C22" s="8" t="s">
        <v>43</v>
      </c>
      <c r="D22" s="8" t="s">
        <v>44</v>
      </c>
      <c r="E22" s="9" t="n">
        <v>17</v>
      </c>
      <c r="F22" s="9" t="n">
        <v>17</v>
      </c>
      <c r="G22" s="9" t="n">
        <v>4.5</v>
      </c>
      <c r="H22" s="10" t="n">
        <v>25</v>
      </c>
      <c r="I22" s="10" t="n">
        <v>4</v>
      </c>
      <c r="J22" s="11" t="n">
        <f aca="false">H22*I22</f>
        <v>100</v>
      </c>
      <c r="K22" s="10" t="n">
        <v>48</v>
      </c>
      <c r="L22" s="10" t="n">
        <v>18</v>
      </c>
      <c r="M22" s="10" t="n">
        <v>18</v>
      </c>
      <c r="N22" s="12" t="n">
        <f aca="false">ROUND(K22*L22*M22/1000000,4)</f>
        <v>0.0156</v>
      </c>
      <c r="O22" s="13" t="n">
        <v>5.7</v>
      </c>
      <c r="P22" s="11" t="n">
        <f aca="false">ROUNDDOWN('Spec sheet'!$D$3/N22,0)</f>
        <v>4294</v>
      </c>
      <c r="Q22" s="11" t="n">
        <f aca="false">P22*J22</f>
        <v>429400</v>
      </c>
    </row>
    <row r="23" customFormat="false" ht="15" hidden="false" customHeight="false" outlineLevel="0" collapsed="false">
      <c r="A23" s="8" t="s">
        <v>59</v>
      </c>
      <c r="B23" s="8" t="s">
        <v>60</v>
      </c>
      <c r="C23" s="8" t="s">
        <v>43</v>
      </c>
      <c r="D23" s="8" t="s">
        <v>44</v>
      </c>
      <c r="E23" s="9" t="n">
        <v>12</v>
      </c>
      <c r="F23" s="9" t="s">
        <v>26</v>
      </c>
      <c r="G23" s="9" t="n">
        <v>3</v>
      </c>
      <c r="H23" s="10" t="n">
        <v>25</v>
      </c>
      <c r="I23" s="10" t="n">
        <v>4</v>
      </c>
      <c r="J23" s="11" t="n">
        <f aca="false">H23*I23</f>
        <v>100</v>
      </c>
      <c r="K23" s="10" t="n">
        <v>30</v>
      </c>
      <c r="L23" s="10" t="n">
        <v>24</v>
      </c>
      <c r="M23" s="10" t="n">
        <v>13</v>
      </c>
      <c r="N23" s="12" t="n">
        <f aca="false">ROUND(K23*L23*M23/1000000,4)</f>
        <v>0.0094</v>
      </c>
      <c r="O23" s="13" t="n">
        <v>2.25</v>
      </c>
      <c r="P23" s="11" t="n">
        <f aca="false">ROUNDDOWN('Spec sheet'!$D$3/N23,0)</f>
        <v>7127</v>
      </c>
      <c r="Q23" s="11" t="n">
        <f aca="false">P23*J23</f>
        <v>712700</v>
      </c>
    </row>
    <row r="24" customFormat="false" ht="15" hidden="false" customHeight="false" outlineLevel="0" collapsed="false">
      <c r="A24" s="8" t="s">
        <v>61</v>
      </c>
      <c r="B24" s="8" t="s">
        <v>62</v>
      </c>
      <c r="C24" s="8" t="s">
        <v>43</v>
      </c>
      <c r="D24" s="8" t="s">
        <v>44</v>
      </c>
      <c r="E24" s="9" t="n">
        <v>18</v>
      </c>
      <c r="F24" s="9" t="s">
        <v>26</v>
      </c>
      <c r="G24" s="9" t="n">
        <v>3.5</v>
      </c>
      <c r="H24" s="10" t="n">
        <v>25</v>
      </c>
      <c r="I24" s="10" t="n">
        <v>4</v>
      </c>
      <c r="J24" s="11" t="n">
        <f aca="false">H24*I24</f>
        <v>100</v>
      </c>
      <c r="K24" s="10" t="n">
        <v>45</v>
      </c>
      <c r="L24" s="10" t="n">
        <v>19</v>
      </c>
      <c r="M24" s="10" t="n">
        <v>19</v>
      </c>
      <c r="N24" s="12" t="n">
        <f aca="false">ROUND(K24*L24*M24/1000000,4)</f>
        <v>0.0162</v>
      </c>
      <c r="O24" s="13" t="n">
        <v>3.5</v>
      </c>
      <c r="P24" s="11" t="n">
        <f aca="false">ROUNDDOWN('Spec sheet'!$D$3/N24,0)</f>
        <v>4135</v>
      </c>
      <c r="Q24" s="11" t="n">
        <f aca="false">P24*J24</f>
        <v>413500</v>
      </c>
    </row>
    <row r="25" customFormat="false" ht="15" hidden="false" customHeight="false" outlineLevel="0" collapsed="false">
      <c r="A25" s="8" t="s">
        <v>63</v>
      </c>
      <c r="B25" s="8" t="s">
        <v>64</v>
      </c>
      <c r="C25" s="8" t="s">
        <v>43</v>
      </c>
      <c r="D25" s="8" t="s">
        <v>44</v>
      </c>
      <c r="E25" s="9" t="n">
        <v>7</v>
      </c>
      <c r="F25" s="9" t="n">
        <v>7</v>
      </c>
      <c r="G25" s="9" t="n">
        <v>3</v>
      </c>
      <c r="H25" s="10" t="n">
        <v>25</v>
      </c>
      <c r="I25" s="10" t="n">
        <v>4</v>
      </c>
      <c r="J25" s="11" t="n">
        <f aca="false">H25*I25</f>
        <v>100</v>
      </c>
      <c r="K25" s="10" t="n">
        <v>42</v>
      </c>
      <c r="L25" s="10" t="n">
        <v>8</v>
      </c>
      <c r="M25" s="10" t="n">
        <v>8</v>
      </c>
      <c r="N25" s="12" t="n">
        <f aca="false">ROUND(K25*L25*M25/1000000,4)</f>
        <v>0.0027</v>
      </c>
      <c r="O25" s="13" t="n">
        <v>1</v>
      </c>
      <c r="P25" s="11" t="n">
        <f aca="false">ROUNDDOWN('Spec sheet'!$D$3/N25,0)</f>
        <v>24814</v>
      </c>
      <c r="Q25" s="11" t="n">
        <f aca="false">P25*J25</f>
        <v>2481400</v>
      </c>
    </row>
    <row r="26" customFormat="false" ht="15" hidden="false" customHeight="false" outlineLevel="0" collapsed="false">
      <c r="A26" s="8" t="s">
        <v>65</v>
      </c>
      <c r="B26" s="8" t="s">
        <v>66</v>
      </c>
      <c r="C26" s="8" t="s">
        <v>43</v>
      </c>
      <c r="D26" s="8" t="s">
        <v>44</v>
      </c>
      <c r="E26" s="9" t="n">
        <v>11</v>
      </c>
      <c r="F26" s="9" t="n">
        <v>11</v>
      </c>
      <c r="G26" s="9" t="n">
        <v>3</v>
      </c>
      <c r="H26" s="10" t="n">
        <v>25</v>
      </c>
      <c r="I26" s="10" t="n">
        <v>4</v>
      </c>
      <c r="J26" s="11" t="n">
        <f aca="false">H26*I26</f>
        <v>100</v>
      </c>
      <c r="K26" s="10" t="n">
        <v>42</v>
      </c>
      <c r="L26" s="10" t="n">
        <v>12</v>
      </c>
      <c r="M26" s="10" t="n">
        <v>12</v>
      </c>
      <c r="N26" s="12" t="n">
        <f aca="false">ROUND(K26*L26*M26/1000000,4)</f>
        <v>0.006</v>
      </c>
      <c r="O26" s="13" t="n">
        <v>2</v>
      </c>
      <c r="P26" s="11" t="n">
        <f aca="false">ROUNDDOWN('Spec sheet'!$D$3/N26,0)</f>
        <v>11166</v>
      </c>
      <c r="Q26" s="11" t="n">
        <f aca="false">P26*J26</f>
        <v>1116600</v>
      </c>
    </row>
    <row r="27" customFormat="false" ht="15" hidden="false" customHeight="false" outlineLevel="0" collapsed="false">
      <c r="A27" s="8" t="s">
        <v>67</v>
      </c>
      <c r="B27" s="8" t="s">
        <v>68</v>
      </c>
      <c r="C27" s="8" t="s">
        <v>43</v>
      </c>
      <c r="D27" s="8" t="s">
        <v>44</v>
      </c>
      <c r="E27" s="9" t="n">
        <v>13</v>
      </c>
      <c r="F27" s="9" t="n">
        <v>13</v>
      </c>
      <c r="G27" s="9" t="n">
        <v>4</v>
      </c>
      <c r="H27" s="10" t="n">
        <v>25</v>
      </c>
      <c r="I27" s="10" t="n">
        <v>4</v>
      </c>
      <c r="J27" s="11" t="n">
        <f aca="false">H27*I27</f>
        <v>100</v>
      </c>
      <c r="K27" s="10" t="n">
        <v>31</v>
      </c>
      <c r="L27" s="10" t="n">
        <v>31</v>
      </c>
      <c r="M27" s="10" t="n">
        <v>26</v>
      </c>
      <c r="N27" s="12" t="n">
        <f aca="false">ROUND(K27*L27*M27/1000000,4)</f>
        <v>0.025</v>
      </c>
      <c r="O27" s="13" t="n">
        <v>3.4</v>
      </c>
      <c r="P27" s="11" t="n">
        <f aca="false">ROUNDDOWN('Spec sheet'!$D$3/N27,0)</f>
        <v>2680</v>
      </c>
      <c r="Q27" s="11" t="n">
        <f aca="false">P27*J27</f>
        <v>268000</v>
      </c>
    </row>
    <row r="28" customFormat="false" ht="15" hidden="false" customHeight="false" outlineLevel="0" collapsed="false">
      <c r="A28" s="6" t="s">
        <v>69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customFormat="false" ht="15" hidden="false" customHeight="false" outlineLevel="0" collapsed="false">
      <c r="A29" s="8" t="s">
        <v>70</v>
      </c>
      <c r="B29" s="8" t="s">
        <v>71</v>
      </c>
      <c r="C29" s="8" t="s">
        <v>43</v>
      </c>
      <c r="D29" s="8" t="s">
        <v>44</v>
      </c>
      <c r="E29" s="9" t="n">
        <v>30</v>
      </c>
      <c r="F29" s="9" t="n">
        <v>19</v>
      </c>
      <c r="G29" s="9" t="n">
        <v>2.5</v>
      </c>
      <c r="H29" s="10" t="n">
        <v>10</v>
      </c>
      <c r="I29" s="10" t="n">
        <v>10</v>
      </c>
      <c r="J29" s="11" t="n">
        <f aca="false">H29*I29</f>
        <v>100</v>
      </c>
      <c r="K29" s="10" t="n">
        <v>50</v>
      </c>
      <c r="L29" s="10" t="n">
        <v>30</v>
      </c>
      <c r="M29" s="10" t="n">
        <v>20</v>
      </c>
      <c r="N29" s="12" t="n">
        <f aca="false">ROUND(K29*L29*M29/1000000,4)</f>
        <v>0.03</v>
      </c>
      <c r="O29" s="13" t="n">
        <v>6.5</v>
      </c>
      <c r="P29" s="11" t="n">
        <f aca="false">ROUNDDOWN('Spec sheet'!$D$3/N29,0)</f>
        <v>2233</v>
      </c>
      <c r="Q29" s="11" t="n">
        <f aca="false">P29*J29</f>
        <v>223300</v>
      </c>
    </row>
    <row r="30" customFormat="false" ht="15" hidden="false" customHeight="false" outlineLevel="0" collapsed="false">
      <c r="A30" s="8" t="s">
        <v>72</v>
      </c>
      <c r="B30" s="8" t="s">
        <v>73</v>
      </c>
      <c r="C30" s="8" t="s">
        <v>43</v>
      </c>
      <c r="D30" s="8" t="s">
        <v>44</v>
      </c>
      <c r="E30" s="9" t="n">
        <v>36</v>
      </c>
      <c r="F30" s="9" t="n">
        <v>25</v>
      </c>
      <c r="G30" s="9" t="n">
        <v>2.5</v>
      </c>
      <c r="H30" s="10" t="n">
        <v>10</v>
      </c>
      <c r="I30" s="10" t="n">
        <v>10</v>
      </c>
      <c r="J30" s="11" t="n">
        <f aca="false">H30*I30</f>
        <v>100</v>
      </c>
      <c r="K30" s="10" t="n">
        <v>50</v>
      </c>
      <c r="L30" s="10" t="n">
        <v>37</v>
      </c>
      <c r="M30" s="10" t="n">
        <v>27</v>
      </c>
      <c r="N30" s="12" t="n">
        <f aca="false">ROUND(K30*L30*M30/1000000,4)</f>
        <v>0.05</v>
      </c>
      <c r="O30" s="13" t="n">
        <v>9</v>
      </c>
      <c r="P30" s="11" t="n">
        <f aca="false">ROUNDDOWN('Spec sheet'!$D$3/N30,0)</f>
        <v>1340</v>
      </c>
      <c r="Q30" s="11" t="n">
        <f aca="false">P30*J30</f>
        <v>134000</v>
      </c>
    </row>
    <row r="31" customFormat="false" ht="15" hidden="false" customHeight="false" outlineLevel="0" collapsed="false">
      <c r="A31" s="8" t="s">
        <v>74</v>
      </c>
      <c r="B31" s="8" t="s">
        <v>75</v>
      </c>
      <c r="C31" s="8" t="s">
        <v>43</v>
      </c>
      <c r="D31" s="8" t="s">
        <v>44</v>
      </c>
      <c r="E31" s="9" t="n">
        <v>42</v>
      </c>
      <c r="F31" s="9" t="n">
        <v>26</v>
      </c>
      <c r="G31" s="9" t="n">
        <v>2.5</v>
      </c>
      <c r="H31" s="10" t="n">
        <v>10</v>
      </c>
      <c r="I31" s="10" t="n">
        <v>10</v>
      </c>
      <c r="J31" s="11" t="n">
        <f aca="false">H31*I31</f>
        <v>100</v>
      </c>
      <c r="K31" s="10" t="n">
        <v>50</v>
      </c>
      <c r="L31" s="10" t="n">
        <v>43</v>
      </c>
      <c r="M31" s="10" t="n">
        <v>27</v>
      </c>
      <c r="N31" s="12" t="n">
        <f aca="false">ROUND(K31*L31*M31/1000000,4)</f>
        <v>0.0581</v>
      </c>
      <c r="O31" s="13" t="n">
        <v>9.5</v>
      </c>
      <c r="P31" s="11" t="n">
        <f aca="false">ROUNDDOWN('Spec sheet'!$D$3/N31,0)</f>
        <v>1153</v>
      </c>
      <c r="Q31" s="11" t="n">
        <f aca="false">P31*J31</f>
        <v>115300</v>
      </c>
    </row>
    <row r="33" customFormat="false" ht="27.75" hidden="false" customHeight="true" outlineLevel="0" collapsed="false">
      <c r="A33" s="14" t="s">
        <v>76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customFormat="false" ht="27.75" hidden="false" customHeight="true" outlineLevel="0" collapsed="false">
      <c r="A34" s="14" t="s">
        <v>77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customFormat="false" ht="27.75" hidden="false" customHeight="true" outlineLevel="0" collapsed="false">
      <c r="A35" s="14" t="s">
        <v>78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customFormat="false" ht="27.75" hidden="false" customHeight="true" outlineLevel="0" collapsed="false">
      <c r="A36" s="14" t="s">
        <v>79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customFormat="false" ht="27.75" hidden="false" customHeight="true" outlineLevel="0" collapsed="false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customFormat="false" ht="27.75" hidden="false" customHeight="true" outlineLevel="0" collapsed="false">
      <c r="A38" s="14" t="s">
        <v>81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</sheetData>
  <mergeCells count="6">
    <mergeCell ref="A33:Q33"/>
    <mergeCell ref="A34:Q34"/>
    <mergeCell ref="A35:Q35"/>
    <mergeCell ref="A36:Q36"/>
    <mergeCell ref="A37:Q37"/>
    <mergeCell ref="A38:Q3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42"/>
    <col collapsed="false" customWidth="true" hidden="false" outlineLevel="0" max="3" min="3" style="0" width="11"/>
    <col collapsed="false" customWidth="true" hidden="false" outlineLevel="0" max="4" min="4" style="0" width="13"/>
    <col collapsed="false" customWidth="true" hidden="false" outlineLevel="0" max="5" min="5" style="0" width="12"/>
    <col collapsed="false" customWidth="true" hidden="false" outlineLevel="0" max="6" min="6" style="0" width="10"/>
    <col collapsed="false" customWidth="true" hidden="false" outlineLevel="0" max="7" min="7" style="0" width="14"/>
  </cols>
  <sheetData>
    <row r="1" customFormat="false" ht="19.7" hidden="false" customHeight="false" outlineLevel="0" collapsed="false">
      <c r="A1" s="1" t="s">
        <v>82</v>
      </c>
    </row>
    <row r="2" customFormat="false" ht="15" hidden="false" customHeight="false" outlineLevel="0" collapsed="false">
      <c r="A2" s="2" t="s">
        <v>83</v>
      </c>
    </row>
    <row r="4" customFormat="false" ht="30" hidden="false" customHeight="true" outlineLevel="0" collapsed="false">
      <c r="A4" s="5" t="s">
        <v>4</v>
      </c>
      <c r="B4" s="5" t="s">
        <v>5</v>
      </c>
      <c r="C4" s="5" t="s">
        <v>84</v>
      </c>
      <c r="D4" s="5" t="s">
        <v>85</v>
      </c>
      <c r="E4" s="5" t="s">
        <v>86</v>
      </c>
      <c r="F4" s="5" t="s">
        <v>87</v>
      </c>
      <c r="G4" s="5" t="s">
        <v>88</v>
      </c>
    </row>
    <row r="5" customFormat="false" ht="15" hidden="false" customHeight="false" outlineLevel="0" collapsed="false">
      <c r="A5" s="15" t="str">
        <f aca="false">'Spec sheet'!A7</f>
        <v>PL-RD-CL-070</v>
      </c>
      <c r="B5" s="15" t="str">
        <f aca="false">'Spec sheet'!B7</f>
        <v>7" Round Classic Plate</v>
      </c>
      <c r="C5" s="8" t="s">
        <v>21</v>
      </c>
      <c r="D5" s="16" t="n">
        <v>0</v>
      </c>
      <c r="E5" s="11" t="n">
        <f aca="false">D5*'Spec sheet'!J7</f>
        <v>0</v>
      </c>
      <c r="F5" s="13" t="n">
        <f aca="false">D5*'Spec sheet'!N7</f>
        <v>0</v>
      </c>
      <c r="G5" s="11" t="n">
        <f aca="false">D5*'Spec sheet'!O7</f>
        <v>0</v>
      </c>
    </row>
    <row r="6" customFormat="false" ht="15" hidden="false" customHeight="false" outlineLevel="0" collapsed="false">
      <c r="A6" s="15" t="str">
        <f aca="false">'Spec sheet'!A8</f>
        <v>PL-RD-CL-080</v>
      </c>
      <c r="B6" s="15" t="str">
        <f aca="false">'Spec sheet'!B8</f>
        <v>8" Round Classic Plate</v>
      </c>
      <c r="C6" s="8" t="s">
        <v>21</v>
      </c>
      <c r="D6" s="16" t="n">
        <v>0</v>
      </c>
      <c r="E6" s="11" t="n">
        <f aca="false">D6*'Spec sheet'!J8</f>
        <v>0</v>
      </c>
      <c r="F6" s="13" t="n">
        <f aca="false">D6*'Spec sheet'!N8</f>
        <v>0</v>
      </c>
      <c r="G6" s="11" t="n">
        <f aca="false">D6*'Spec sheet'!O8</f>
        <v>0</v>
      </c>
    </row>
    <row r="7" customFormat="false" ht="15" hidden="false" customHeight="false" outlineLevel="0" collapsed="false">
      <c r="A7" s="15" t="str">
        <f aca="false">'Spec sheet'!A9</f>
        <v>PL-RD-CL-090</v>
      </c>
      <c r="B7" s="15" t="str">
        <f aca="false">'Spec sheet'!B9</f>
        <v>9" Round Classic Plate</v>
      </c>
      <c r="C7" s="8" t="s">
        <v>21</v>
      </c>
      <c r="D7" s="16" t="n">
        <v>0</v>
      </c>
      <c r="E7" s="11" t="n">
        <f aca="false">D7*'Spec sheet'!J9</f>
        <v>0</v>
      </c>
      <c r="F7" s="13" t="n">
        <f aca="false">D7*'Spec sheet'!N9</f>
        <v>0</v>
      </c>
      <c r="G7" s="11" t="n">
        <f aca="false">D7*'Spec sheet'!O9</f>
        <v>0</v>
      </c>
    </row>
    <row r="8" customFormat="false" ht="15" hidden="false" customHeight="false" outlineLevel="0" collapsed="false">
      <c r="A8" s="15" t="str">
        <f aca="false">'Spec sheet'!A10</f>
        <v>PL-SQ-CL-060</v>
      </c>
      <c r="B8" s="15" t="str">
        <f aca="false">'Spec sheet'!B10</f>
        <v>6" Square Classic Plate</v>
      </c>
      <c r="C8" s="8" t="s">
        <v>21</v>
      </c>
      <c r="D8" s="16" t="n">
        <v>0</v>
      </c>
      <c r="E8" s="11" t="n">
        <f aca="false">D8*'Spec sheet'!J10</f>
        <v>0</v>
      </c>
      <c r="F8" s="13" t="n">
        <f aca="false">D8*'Spec sheet'!N10</f>
        <v>0</v>
      </c>
      <c r="G8" s="11" t="n">
        <f aca="false">D8*'Spec sheet'!O10</f>
        <v>0</v>
      </c>
    </row>
    <row r="9" customFormat="false" ht="15" hidden="false" customHeight="false" outlineLevel="0" collapsed="false">
      <c r="A9" s="15" t="str">
        <f aca="false">'Spec sheet'!A11</f>
        <v>PL-SQ-CL-070</v>
      </c>
      <c r="B9" s="15" t="str">
        <f aca="false">'Spec sheet'!B11</f>
        <v>7" Square Classic Plate</v>
      </c>
      <c r="C9" s="8" t="s">
        <v>21</v>
      </c>
      <c r="D9" s="16" t="n">
        <v>0</v>
      </c>
      <c r="E9" s="11" t="n">
        <f aca="false">D9*'Spec sheet'!J11</f>
        <v>0</v>
      </c>
      <c r="F9" s="13" t="n">
        <f aca="false">D9*'Spec sheet'!N11</f>
        <v>0</v>
      </c>
      <c r="G9" s="11" t="n">
        <f aca="false">D9*'Spec sheet'!O11</f>
        <v>0</v>
      </c>
    </row>
    <row r="10" customFormat="false" ht="15" hidden="false" customHeight="false" outlineLevel="0" collapsed="false">
      <c r="A10" s="15" t="str">
        <f aca="false">'Spec sheet'!A12</f>
        <v>PL-SQ-CL-080</v>
      </c>
      <c r="B10" s="15" t="str">
        <f aca="false">'Spec sheet'!B12</f>
        <v>8" Square Classic Plate</v>
      </c>
      <c r="C10" s="8" t="s">
        <v>21</v>
      </c>
      <c r="D10" s="16" t="n">
        <v>0</v>
      </c>
      <c r="E10" s="11" t="n">
        <f aca="false">D10*'Spec sheet'!J12</f>
        <v>0</v>
      </c>
      <c r="F10" s="13" t="n">
        <f aca="false">D10*'Spec sheet'!N12</f>
        <v>0</v>
      </c>
      <c r="G10" s="11" t="n">
        <f aca="false">D10*'Spec sheet'!O12</f>
        <v>0</v>
      </c>
    </row>
    <row r="11" customFormat="false" ht="15" hidden="false" customHeight="false" outlineLevel="0" collapsed="false">
      <c r="A11" s="15" t="str">
        <f aca="false">'Spec sheet'!A13</f>
        <v>PL-SQ-CL-090</v>
      </c>
      <c r="B11" s="15" t="str">
        <f aca="false">'Spec sheet'!B13</f>
        <v>9" Square Classic Plate (rimless, shallow)</v>
      </c>
      <c r="C11" s="8" t="s">
        <v>21</v>
      </c>
      <c r="D11" s="16" t="n">
        <v>0</v>
      </c>
      <c r="E11" s="11" t="n">
        <f aca="false">D11*'Spec sheet'!J13</f>
        <v>0</v>
      </c>
      <c r="F11" s="13" t="n">
        <f aca="false">D11*'Spec sheet'!N13</f>
        <v>0</v>
      </c>
      <c r="G11" s="11" t="n">
        <f aca="false">D11*'Spec sheet'!O13</f>
        <v>0</v>
      </c>
    </row>
    <row r="12" customFormat="false" ht="15" hidden="false" customHeight="false" outlineLevel="0" collapsed="false">
      <c r="A12" s="15" t="str">
        <f aca="false">'Spec sheet'!A14</f>
        <v>PL-SQ-CL-100</v>
      </c>
      <c r="B12" s="15" t="str">
        <f aca="false">'Spec sheet'!B14</f>
        <v>10" Square Classic Plate</v>
      </c>
      <c r="C12" s="8" t="s">
        <v>21</v>
      </c>
      <c r="D12" s="16" t="n">
        <v>0</v>
      </c>
      <c r="E12" s="11" t="n">
        <f aca="false">D12*'Spec sheet'!J14</f>
        <v>0</v>
      </c>
      <c r="F12" s="13" t="n">
        <f aca="false">D12*'Spec sheet'!N14</f>
        <v>0</v>
      </c>
      <c r="G12" s="11" t="n">
        <f aca="false">D12*'Spec sheet'!O14</f>
        <v>0</v>
      </c>
    </row>
    <row r="13" customFormat="false" ht="15" hidden="false" customHeight="false" outlineLevel="0" collapsed="false">
      <c r="A13" s="15" t="str">
        <f aca="false">'Spec sheet'!A15</f>
        <v>PL-RC-ST-0604</v>
      </c>
      <c r="B13" s="15" t="str">
        <f aca="false">'Spec sheet'!B15</f>
        <v>6"×4" Rectangle Standard Plate</v>
      </c>
      <c r="C13" s="8" t="s">
        <v>21</v>
      </c>
      <c r="D13" s="16" t="n">
        <v>0</v>
      </c>
      <c r="E13" s="11" t="n">
        <f aca="false">D13*'Spec sheet'!J15</f>
        <v>0</v>
      </c>
      <c r="F13" s="13" t="n">
        <f aca="false">D13*'Spec sheet'!N15</f>
        <v>0</v>
      </c>
      <c r="G13" s="11" t="n">
        <f aca="false">D13*'Spec sheet'!O15</f>
        <v>0</v>
      </c>
    </row>
    <row r="14" customFormat="false" ht="15" hidden="false" customHeight="false" outlineLevel="0" collapsed="false">
      <c r="A14" s="15" t="str">
        <f aca="false">'Spec sheet'!A16</f>
        <v>PL-RC-ST-0906</v>
      </c>
      <c r="B14" s="15" t="str">
        <f aca="false">'Spec sheet'!B16</f>
        <v>9"×6" Rectangle Standard Plate</v>
      </c>
      <c r="C14" s="8" t="s">
        <v>21</v>
      </c>
      <c r="D14" s="16" t="n">
        <v>0</v>
      </c>
      <c r="E14" s="11" t="n">
        <f aca="false">D14*'Spec sheet'!J16</f>
        <v>0</v>
      </c>
      <c r="F14" s="13" t="n">
        <f aca="false">D14*'Spec sheet'!N16</f>
        <v>0</v>
      </c>
      <c r="G14" s="11" t="n">
        <f aca="false">D14*'Spec sheet'!O16</f>
        <v>0</v>
      </c>
    </row>
    <row r="15" customFormat="false" ht="15" hidden="false" customHeight="false" outlineLevel="0" collapsed="false">
      <c r="A15" s="15" t="str">
        <f aca="false">'Spec sheet'!A17</f>
        <v>PL-RD-ST-060</v>
      </c>
      <c r="B15" s="15" t="str">
        <f aca="false">'Spec sheet'!B17</f>
        <v>6" Round Standard Plate</v>
      </c>
      <c r="C15" s="8" t="s">
        <v>21</v>
      </c>
      <c r="D15" s="16" t="n">
        <v>0</v>
      </c>
      <c r="E15" s="11" t="n">
        <f aca="false">D15*'Spec sheet'!J17</f>
        <v>0</v>
      </c>
      <c r="F15" s="13" t="n">
        <f aca="false">D15*'Spec sheet'!N17</f>
        <v>0</v>
      </c>
      <c r="G15" s="11" t="n">
        <f aca="false">D15*'Spec sheet'!O17</f>
        <v>0</v>
      </c>
    </row>
    <row r="16" customFormat="false" ht="15" hidden="false" customHeight="false" outlineLevel="0" collapsed="false">
      <c r="A16" s="15" t="str">
        <f aca="false">'Spec sheet'!A18</f>
        <v>PL-RD-ST-100</v>
      </c>
      <c r="B16" s="15" t="str">
        <f aca="false">'Spec sheet'!B18</f>
        <v>10" Round Standard Plate</v>
      </c>
      <c r="C16" s="8" t="s">
        <v>21</v>
      </c>
      <c r="D16" s="16" t="n">
        <v>0</v>
      </c>
      <c r="E16" s="11" t="n">
        <f aca="false">D16*'Spec sheet'!J18</f>
        <v>0</v>
      </c>
      <c r="F16" s="13" t="n">
        <f aca="false">D16*'Spec sheet'!N18</f>
        <v>0</v>
      </c>
      <c r="G16" s="11" t="n">
        <f aca="false">D16*'Spec sheet'!O18</f>
        <v>0</v>
      </c>
    </row>
    <row r="17" customFormat="false" ht="15" hidden="false" customHeight="false" outlineLevel="0" collapsed="false">
      <c r="A17" s="15" t="str">
        <f aca="false">'Spec sheet'!A19</f>
        <v>PL-RD-ST-120</v>
      </c>
      <c r="B17" s="15" t="str">
        <f aca="false">'Spec sheet'!B19</f>
        <v>12" Round Standard Plate</v>
      </c>
      <c r="C17" s="8" t="s">
        <v>21</v>
      </c>
      <c r="D17" s="16" t="n">
        <v>0</v>
      </c>
      <c r="E17" s="11" t="n">
        <f aca="false">D17*'Spec sheet'!J19</f>
        <v>0</v>
      </c>
      <c r="F17" s="13" t="n">
        <f aca="false">D17*'Spec sheet'!N19</f>
        <v>0</v>
      </c>
      <c r="G17" s="11" t="n">
        <f aca="false">D17*'Spec sheet'!O19</f>
        <v>0</v>
      </c>
    </row>
    <row r="18" customFormat="false" ht="15" hidden="false" customHeight="false" outlineLevel="0" collapsed="false">
      <c r="A18" s="15" t="str">
        <f aca="false">'Spec sheet'!A21</f>
        <v>BW-RD-CL-035</v>
      </c>
      <c r="B18" s="15" t="str">
        <f aca="false">'Spec sheet'!B21</f>
        <v>3.5" Round Classic Dipping Bowl</v>
      </c>
      <c r="C18" s="8" t="s">
        <v>53</v>
      </c>
      <c r="D18" s="16" t="n">
        <v>0</v>
      </c>
      <c r="E18" s="11" t="n">
        <f aca="false">D18*'Spec sheet'!J21</f>
        <v>0</v>
      </c>
      <c r="F18" s="13" t="n">
        <f aca="false">D18*'Spec sheet'!N21</f>
        <v>0</v>
      </c>
      <c r="G18" s="11" t="n">
        <f aca="false">D18*'Spec sheet'!O21</f>
        <v>0</v>
      </c>
    </row>
    <row r="19" customFormat="false" ht="15" hidden="false" customHeight="false" outlineLevel="0" collapsed="false">
      <c r="A19" s="15" t="str">
        <f aca="false">'Spec sheet'!A22</f>
        <v>BW-PY-ST-070</v>
      </c>
      <c r="B19" s="15" t="str">
        <f aca="false">'Spec sheet'!B22</f>
        <v>7" Square Standard Pyramid Bowl</v>
      </c>
      <c r="C19" s="8" t="s">
        <v>53</v>
      </c>
      <c r="D19" s="16" t="n">
        <v>0</v>
      </c>
      <c r="E19" s="11" t="n">
        <f aca="false">D19*'Spec sheet'!J22</f>
        <v>0</v>
      </c>
      <c r="F19" s="13" t="n">
        <f aca="false">D19*'Spec sheet'!N22</f>
        <v>0</v>
      </c>
      <c r="G19" s="11" t="n">
        <f aca="false">D19*'Spec sheet'!O22</f>
        <v>0</v>
      </c>
    </row>
    <row r="20" customFormat="false" ht="15" hidden="false" customHeight="false" outlineLevel="0" collapsed="false">
      <c r="A20" s="15" t="str">
        <f aca="false">'Spec sheet'!A23</f>
        <v>BW-RD-ST-045</v>
      </c>
      <c r="B20" s="15" t="str">
        <f aca="false">'Spec sheet'!B23</f>
        <v>4.5" Round Standard Bowl</v>
      </c>
      <c r="C20" s="8" t="s">
        <v>53</v>
      </c>
      <c r="D20" s="16" t="n">
        <v>0</v>
      </c>
      <c r="E20" s="11" t="n">
        <f aca="false">D20*'Spec sheet'!J23</f>
        <v>0</v>
      </c>
      <c r="F20" s="13" t="n">
        <f aca="false">D20*'Spec sheet'!N23</f>
        <v>0</v>
      </c>
      <c r="G20" s="11" t="n">
        <f aca="false">D20*'Spec sheet'!O23</f>
        <v>0</v>
      </c>
    </row>
    <row r="21" customFormat="false" ht="15" hidden="false" customHeight="false" outlineLevel="0" collapsed="false">
      <c r="A21" s="15" t="str">
        <f aca="false">'Spec sheet'!A24</f>
        <v>BW-RD-ST-070</v>
      </c>
      <c r="B21" s="15" t="str">
        <f aca="false">'Spec sheet'!B24</f>
        <v>7" Round Standard Bowl</v>
      </c>
      <c r="C21" s="8" t="s">
        <v>53</v>
      </c>
      <c r="D21" s="16" t="n">
        <v>0</v>
      </c>
      <c r="E21" s="11" t="n">
        <f aca="false">D21*'Spec sheet'!J24</f>
        <v>0</v>
      </c>
      <c r="F21" s="13" t="n">
        <f aca="false">D21*'Spec sheet'!N24</f>
        <v>0</v>
      </c>
      <c r="G21" s="11" t="n">
        <f aca="false">D21*'Spec sheet'!O24</f>
        <v>0</v>
      </c>
    </row>
    <row r="22" customFormat="false" ht="15" hidden="false" customHeight="false" outlineLevel="0" collapsed="false">
      <c r="A22" s="15" t="str">
        <f aca="false">'Spec sheet'!A25</f>
        <v>BW-SQ-ST-030</v>
      </c>
      <c r="B22" s="15" t="str">
        <f aca="false">'Spec sheet'!B25</f>
        <v>3"×3" Square Standard Bowl</v>
      </c>
      <c r="C22" s="8" t="s">
        <v>53</v>
      </c>
      <c r="D22" s="16" t="n">
        <v>0</v>
      </c>
      <c r="E22" s="11" t="n">
        <f aca="false">D22*'Spec sheet'!J25</f>
        <v>0</v>
      </c>
      <c r="F22" s="13" t="n">
        <f aca="false">D22*'Spec sheet'!N25</f>
        <v>0</v>
      </c>
      <c r="G22" s="11" t="n">
        <f aca="false">D22*'Spec sheet'!O25</f>
        <v>0</v>
      </c>
    </row>
    <row r="23" customFormat="false" ht="15" hidden="false" customHeight="false" outlineLevel="0" collapsed="false">
      <c r="A23" s="15" t="str">
        <f aca="false">'Spec sheet'!A26</f>
        <v>BW-SQ-ST-040</v>
      </c>
      <c r="B23" s="15" t="str">
        <f aca="false">'Spec sheet'!B26</f>
        <v>4"×4" Square Standard Bowl</v>
      </c>
      <c r="C23" s="8" t="s">
        <v>53</v>
      </c>
      <c r="D23" s="16" t="n">
        <v>0</v>
      </c>
      <c r="E23" s="11" t="n">
        <f aca="false">D23*'Spec sheet'!J26</f>
        <v>0</v>
      </c>
      <c r="F23" s="13" t="n">
        <f aca="false">D23*'Spec sheet'!N26</f>
        <v>0</v>
      </c>
      <c r="G23" s="11" t="n">
        <f aca="false">D23*'Spec sheet'!O26</f>
        <v>0</v>
      </c>
    </row>
    <row r="24" customFormat="false" ht="15" hidden="false" customHeight="false" outlineLevel="0" collapsed="false">
      <c r="A24" s="15" t="str">
        <f aca="false">'Spec sheet'!A27</f>
        <v>BW-SQ-ST-050</v>
      </c>
      <c r="B24" s="15" t="str">
        <f aca="false">'Spec sheet'!B27</f>
        <v>5" Square Standard Deep Bowl</v>
      </c>
      <c r="C24" s="8" t="s">
        <v>53</v>
      </c>
      <c r="D24" s="16" t="n">
        <v>0</v>
      </c>
      <c r="E24" s="11" t="n">
        <f aca="false">D24*'Spec sheet'!J27</f>
        <v>0</v>
      </c>
      <c r="F24" s="13" t="n">
        <f aca="false">D24*'Spec sheet'!N27</f>
        <v>0</v>
      </c>
      <c r="G24" s="11" t="n">
        <f aca="false">D24*'Spec sheet'!O27</f>
        <v>0</v>
      </c>
    </row>
    <row r="25" customFormat="false" ht="15" hidden="false" customHeight="false" outlineLevel="0" collapsed="false">
      <c r="A25" s="15" t="str">
        <f aca="false">'Spec sheet'!A29</f>
        <v>PT-OV-ST-3019</v>
      </c>
      <c r="B25" s="15" t="str">
        <f aca="false">'Spec sheet'!B29</f>
        <v>Oval Platter Small 30×19 cm</v>
      </c>
      <c r="C25" s="8" t="s">
        <v>89</v>
      </c>
      <c r="D25" s="16" t="n">
        <v>0</v>
      </c>
      <c r="E25" s="11" t="n">
        <f aca="false">D25*'Spec sheet'!J29</f>
        <v>0</v>
      </c>
      <c r="F25" s="13" t="n">
        <f aca="false">D25*'Spec sheet'!N29</f>
        <v>0</v>
      </c>
      <c r="G25" s="11" t="n">
        <f aca="false">D25*'Spec sheet'!O29</f>
        <v>0</v>
      </c>
    </row>
    <row r="26" customFormat="false" ht="15" hidden="false" customHeight="false" outlineLevel="0" collapsed="false">
      <c r="A26" s="15" t="str">
        <f aca="false">'Spec sheet'!A30</f>
        <v>PT-OV-ST-3625</v>
      </c>
      <c r="B26" s="15" t="str">
        <f aca="false">'Spec sheet'!B30</f>
        <v>Oval Platter Medium 36×25 cm</v>
      </c>
      <c r="C26" s="8" t="s">
        <v>89</v>
      </c>
      <c r="D26" s="16" t="n">
        <v>0</v>
      </c>
      <c r="E26" s="11" t="n">
        <f aca="false">D26*'Spec sheet'!J30</f>
        <v>0</v>
      </c>
      <c r="F26" s="13" t="n">
        <f aca="false">D26*'Spec sheet'!N30</f>
        <v>0</v>
      </c>
      <c r="G26" s="11" t="n">
        <f aca="false">D26*'Spec sheet'!O30</f>
        <v>0</v>
      </c>
    </row>
    <row r="27" customFormat="false" ht="15" hidden="false" customHeight="false" outlineLevel="0" collapsed="false">
      <c r="A27" s="15" t="str">
        <f aca="false">'Spec sheet'!A31</f>
        <v>PT-OV-ST-4226</v>
      </c>
      <c r="B27" s="15" t="str">
        <f aca="false">'Spec sheet'!B31</f>
        <v>Oval Platter Large 42×26 cm</v>
      </c>
      <c r="C27" s="8" t="s">
        <v>89</v>
      </c>
      <c r="D27" s="16" t="n">
        <v>0</v>
      </c>
      <c r="E27" s="11" t="n">
        <f aca="false">D27*'Spec sheet'!J31</f>
        <v>0</v>
      </c>
      <c r="F27" s="13" t="n">
        <f aca="false">D27*'Spec sheet'!N31</f>
        <v>0</v>
      </c>
      <c r="G27" s="11" t="n">
        <f aca="false">D27*'Spec sheet'!O31</f>
        <v>0</v>
      </c>
    </row>
    <row r="29" customFormat="false" ht="15" hidden="false" customHeight="false" outlineLevel="0" collapsed="false">
      <c r="B29" s="3" t="s">
        <v>90</v>
      </c>
      <c r="D29" s="17" t="n">
        <f aca="false">SUM(D5:D27)</f>
        <v>0</v>
      </c>
      <c r="E29" s="17" t="n">
        <f aca="false">SUM(E5:E27)</f>
        <v>0</v>
      </c>
      <c r="F29" s="18" t="n">
        <f aca="false">SUM(F5:F27)</f>
        <v>0</v>
      </c>
      <c r="G29" s="17" t="n">
        <f aca="false">SUM(G5:G27)</f>
        <v>0</v>
      </c>
    </row>
    <row r="31" customFormat="false" ht="15" hidden="false" customHeight="false" outlineLevel="0" collapsed="false">
      <c r="A31" s="3" t="s">
        <v>91</v>
      </c>
      <c r="B31" s="19" t="n">
        <f aca="false">'Spec sheet'!$D$3</f>
        <v>67</v>
      </c>
    </row>
    <row r="32" customFormat="false" ht="15" hidden="false" customHeight="false" outlineLevel="0" collapsed="false">
      <c r="A32" s="3" t="s">
        <v>92</v>
      </c>
      <c r="B32" s="20" t="n">
        <f aca="false">IF(B31&gt;0,F29/B31,0)</f>
        <v>0</v>
      </c>
    </row>
    <row r="33" customFormat="false" ht="15" hidden="false" customHeight="false" outlineLevel="0" collapsed="false">
      <c r="A33" s="3" t="s">
        <v>93</v>
      </c>
      <c r="B33" s="21" t="n">
        <f aca="false">B31-F29</f>
        <v>67</v>
      </c>
    </row>
    <row r="34" customFormat="false" ht="15" hidden="false" customHeight="false" outlineLevel="0" collapsed="false">
      <c r="A34" s="3" t="s">
        <v>94</v>
      </c>
      <c r="B34" s="22" t="n">
        <v>28000</v>
      </c>
    </row>
    <row r="35" customFormat="false" ht="15" hidden="false" customHeight="false" outlineLevel="0" collapsed="false">
      <c r="A35" s="3" t="s">
        <v>95</v>
      </c>
      <c r="B35" s="20" t="n">
        <f aca="false">G29/B34</f>
        <v>0</v>
      </c>
    </row>
    <row r="36" customFormat="false" ht="15" hidden="false" customHeight="false" outlineLevel="0" collapsed="false">
      <c r="A36" s="3" t="s">
        <v>96</v>
      </c>
      <c r="B36" s="23" t="n">
        <f aca="false">SUMIF(C5:C27,"Plates",D5:D27)</f>
        <v>0</v>
      </c>
    </row>
    <row r="37" customFormat="false" ht="15" hidden="false" customHeight="false" outlineLevel="0" collapsed="false">
      <c r="A37" s="3" t="s">
        <v>97</v>
      </c>
      <c r="B37" s="23" t="n">
        <f aca="false">SUMIF(C5:C27,"Bowls",D5:D27)</f>
        <v>0</v>
      </c>
    </row>
    <row r="38" customFormat="false" ht="15" hidden="false" customHeight="false" outlineLevel="0" collapsed="false">
      <c r="A38" s="3" t="s">
        <v>98</v>
      </c>
      <c r="B38" s="23" t="n">
        <f aca="false">SUMIF(C5:C27,"Platters",D5:D27)</f>
        <v>0</v>
      </c>
    </row>
    <row r="39" customFormat="false" ht="15" hidden="false" customHeight="false" outlineLevel="0" collapsed="false">
      <c r="A39" s="3" t="s">
        <v>99</v>
      </c>
      <c r="B39" s="3" t="str">
        <f aca="false">IF(F29=0,"Enter cartons to start",IF(F29&gt;B31,"Over volume — remove cartons",IF(G29&gt;B34,"Over payload",IF(OR(AND(B36&gt;0,B36&lt;200),AND(B37&gt;0,B37&lt;200),AND(B38&gt;0,B38&lt;200)),"A category is below 200 cartons",IF(B32&lt;0.9,"OK — room for more cartons","OK — container close to full")))))</f>
        <v>Enter cartons to start</v>
      </c>
    </row>
    <row r="41" customFormat="false" ht="15" hidden="false" customHeight="false" outlineLevel="0" collapsed="false">
      <c r="A41" s="2" t="s">
        <v>100</v>
      </c>
    </row>
  </sheetData>
  <dataValidations count="1">
    <dataValidation allowBlank="true" errorStyle="stop" operator="greaterThanOrEqual" showDropDown="false" showErrorMessage="false" showInputMessage="false" sqref="D5:D27" type="whole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95"/>
    <col collapsed="false" customWidth="true" hidden="false" outlineLevel="0" max="3" min="3" style="0" width="18"/>
    <col collapsed="false" customWidth="true" hidden="false" outlineLevel="0" max="4" min="4" style="0" width="60"/>
  </cols>
  <sheetData>
    <row r="1" customFormat="false" ht="19.7" hidden="false" customHeight="false" outlineLevel="0" collapsed="false">
      <c r="A1" s="1" t="s">
        <v>101</v>
      </c>
    </row>
    <row r="3" customFormat="false" ht="31.5" hidden="false" customHeight="true" outlineLevel="0" collapsed="false">
      <c r="A3" s="24" t="s">
        <v>102</v>
      </c>
      <c r="B3" s="25" t="s">
        <v>103</v>
      </c>
    </row>
    <row r="4" customFormat="false" ht="31.5" hidden="false" customHeight="true" outlineLevel="0" collapsed="false">
      <c r="A4" s="24" t="s">
        <v>104</v>
      </c>
      <c r="B4" s="25" t="s">
        <v>105</v>
      </c>
    </row>
    <row r="5" customFormat="false" ht="31.5" hidden="false" customHeight="true" outlineLevel="0" collapsed="false">
      <c r="A5" s="24" t="s">
        <v>106</v>
      </c>
      <c r="B5" s="25" t="s">
        <v>107</v>
      </c>
    </row>
    <row r="6" customFormat="false" ht="31.5" hidden="false" customHeight="true" outlineLevel="0" collapsed="false">
      <c r="A6" s="24" t="s">
        <v>108</v>
      </c>
      <c r="B6" s="25" t="s">
        <v>109</v>
      </c>
    </row>
    <row r="7" customFormat="false" ht="31.5" hidden="false" customHeight="true" outlineLevel="0" collapsed="false">
      <c r="A7" s="24" t="s">
        <v>110</v>
      </c>
      <c r="B7" s="25" t="s">
        <v>111</v>
      </c>
    </row>
    <row r="8" customFormat="false" ht="31.5" hidden="false" customHeight="true" outlineLevel="0" collapsed="false">
      <c r="A8" s="24" t="s">
        <v>112</v>
      </c>
      <c r="B8" s="25" t="s">
        <v>113</v>
      </c>
    </row>
    <row r="9" customFormat="false" ht="31.5" hidden="false" customHeight="true" outlineLevel="0" collapsed="false">
      <c r="A9" s="24" t="s">
        <v>114</v>
      </c>
      <c r="B9" s="25" t="s">
        <v>115</v>
      </c>
    </row>
    <row r="10" customFormat="false" ht="31.5" hidden="false" customHeight="true" outlineLevel="0" collapsed="false">
      <c r="A10" s="24" t="s">
        <v>116</v>
      </c>
      <c r="B10" s="25" t="s">
        <v>117</v>
      </c>
    </row>
    <row r="11" customFormat="false" ht="31.5" hidden="false" customHeight="true" outlineLevel="0" collapsed="false">
      <c r="A11" s="24" t="s">
        <v>118</v>
      </c>
      <c r="B11" s="25" t="s">
        <v>119</v>
      </c>
    </row>
    <row r="12" customFormat="false" ht="31.5" hidden="false" customHeight="true" outlineLevel="0" collapsed="false">
      <c r="A12" s="24" t="s">
        <v>120</v>
      </c>
      <c r="B12" s="25" t="s">
        <v>121</v>
      </c>
    </row>
    <row r="14" customFormat="false" ht="15" hidden="false" customHeight="false" outlineLevel="0" collapsed="false">
      <c r="A14" s="26" t="s">
        <v>122</v>
      </c>
    </row>
    <row r="15" customFormat="false" ht="15" hidden="false" customHeight="false" outlineLevel="0" collapsed="false">
      <c r="A15" s="27" t="s">
        <v>84</v>
      </c>
      <c r="B15" s="27" t="s">
        <v>123</v>
      </c>
      <c r="C15" s="27" t="s">
        <v>124</v>
      </c>
      <c r="D15" s="27" t="s">
        <v>125</v>
      </c>
    </row>
    <row r="16" customFormat="false" ht="15" hidden="false" customHeight="false" outlineLevel="0" collapsed="false">
      <c r="A16" s="28" t="s">
        <v>21</v>
      </c>
      <c r="B16" s="29" t="n">
        <v>0.075</v>
      </c>
      <c r="C16" s="29" t="n">
        <v>0.145</v>
      </c>
      <c r="D16" s="2" t="s">
        <v>126</v>
      </c>
    </row>
    <row r="17" customFormat="false" ht="15" hidden="false" customHeight="false" outlineLevel="0" collapsed="false">
      <c r="A17" s="28" t="s">
        <v>53</v>
      </c>
      <c r="B17" s="29" t="n">
        <v>0.051</v>
      </c>
      <c r="C17" s="29" t="n">
        <v>0.091</v>
      </c>
      <c r="D17" s="2" t="s">
        <v>126</v>
      </c>
    </row>
    <row r="18" customFormat="false" ht="15" hidden="false" customHeight="false" outlineLevel="0" collapsed="false">
      <c r="A18" s="28" t="s">
        <v>69</v>
      </c>
      <c r="B18" s="29" t="n">
        <v>0.109</v>
      </c>
      <c r="C18" s="29" t="n">
        <v>0.22</v>
      </c>
      <c r="D18" s="2" t="s">
        <v>126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2026-10-02T13:04:33Z</dcterms:created>
  <dc:creator>Ecodyne Tableware</dc:creator>
  <dc:description/>
  <dc:language>en-US</dc:language>
  <cp:lastModifiedBy/>
  <dcterms:modified xsi:type="dcterms:W3CDTF">2026-10-02T13:04:33Z</dcterms:modified>
  <cp:revision>0</cp:revision>
  <dc:subject/>
  <dc:title>Ecodyne Tableware Product Spec 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